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151 " sheetId="1" r:id="rId1"/>
    <sheet name="149" sheetId="2" r:id="rId2"/>
    <sheet name="25" sheetId="3" r:id="rId3"/>
    <sheet name="103107" sheetId="4" r:id="rId4"/>
    <sheet name="26" sheetId="5" r:id="rId5"/>
    <sheet name="8" sheetId="6" r:id="rId6"/>
    <sheet name="7" sheetId="7" r:id="rId7"/>
    <sheet name="116" sheetId="8" r:id="rId8"/>
    <sheet name="113" sheetId="9" r:id="rId9"/>
    <sheet name="96" sheetId="10" r:id="rId10"/>
    <sheet name="98" sheetId="11" r:id="rId11"/>
    <sheet name="145" sheetId="12" r:id="rId12"/>
    <sheet name="100" sheetId="13" r:id="rId13"/>
    <sheet name="20" sheetId="14" r:id="rId14"/>
    <sheet name="22" sheetId="15" r:id="rId15"/>
    <sheet name="24" sheetId="16" r:id="rId16"/>
  </sheets>
  <externalReferences>
    <externalReference r:id="rId19"/>
  </externalReferences>
  <definedNames>
    <definedName name="_xlnm.Print_Area" localSheetId="12">'100'!$A$1:$J$47</definedName>
    <definedName name="_xlnm.Print_Area" localSheetId="3">'103107'!$A$1:$J$47</definedName>
    <definedName name="_xlnm.Print_Area" localSheetId="8">'113'!$A$1:$J$47</definedName>
    <definedName name="_xlnm.Print_Area" localSheetId="7">'116'!$A$1:$J$47</definedName>
    <definedName name="_xlnm.Print_Area" localSheetId="11">'145'!$A$1:$J$47</definedName>
    <definedName name="_xlnm.Print_Area" localSheetId="1">'149'!$A$1:$J$47</definedName>
    <definedName name="_xlnm.Print_Area" localSheetId="0">'151 '!$A$1:$J$47</definedName>
    <definedName name="_xlnm.Print_Area" localSheetId="13">'20'!$A$1:$J$47</definedName>
    <definedName name="_xlnm.Print_Area" localSheetId="14">'22'!$A$1:$J$47</definedName>
    <definedName name="_xlnm.Print_Area" localSheetId="15">'24'!$A$1:$J$47</definedName>
    <definedName name="_xlnm.Print_Area" localSheetId="2">'25'!$A$1:$J$47</definedName>
    <definedName name="_xlnm.Print_Area" localSheetId="4">'26'!$A$1:$J$47</definedName>
    <definedName name="_xlnm.Print_Area" localSheetId="6">'7'!$A$1:$J$47</definedName>
    <definedName name="_xlnm.Print_Area" localSheetId="5">'8'!$A$1:$J$47</definedName>
    <definedName name="_xlnm.Print_Area" localSheetId="9">'96'!$A$1:$J$47</definedName>
    <definedName name="_xlnm.Print_Area" localSheetId="10">'98'!$A$1:$J$47</definedName>
  </definedNames>
  <calcPr fullCalcOnLoad="1" refMode="R1C1"/>
</workbook>
</file>

<file path=xl/sharedStrings.xml><?xml version="1.0" encoding="utf-8"?>
<sst xmlns="http://schemas.openxmlformats.org/spreadsheetml/2006/main" count="1776" uniqueCount="82">
  <si>
    <t>Перечень обязательных работ и услуг по содержанию общего имущества собственников помещений многоквартирного дома</t>
  </si>
  <si>
    <t>К расчету общей стоимости работ  на содержание общего имущества многоквартирного жилого дома</t>
  </si>
  <si>
    <t>Вид работ</t>
  </si>
  <si>
    <t>Общий перечень работ (услуг)</t>
  </si>
  <si>
    <t xml:space="preserve">Периодичность </t>
  </si>
  <si>
    <t>Стоимость услуги в ГОД</t>
  </si>
  <si>
    <t>Стоимость услуги в МЕСЯЦ</t>
  </si>
  <si>
    <t>новый тариф</t>
  </si>
  <si>
    <t>руб.</t>
  </si>
  <si>
    <t>Содержание помещений общего пользования</t>
  </si>
  <si>
    <t>Подметание полов во всех помещениях общего пользования</t>
  </si>
  <si>
    <t>раза в неделю</t>
  </si>
  <si>
    <t>Подметание полов кабины лифта и влажная уборка</t>
  </si>
  <si>
    <t>раз в неделю</t>
  </si>
  <si>
    <t>раз в год</t>
  </si>
  <si>
    <t>ВСЕГО</t>
  </si>
  <si>
    <t>Уборка земельного участка, входящего в состав общего имущества многоквартирного дома</t>
  </si>
  <si>
    <t>Подметание территории земельного участка в летний период</t>
  </si>
  <si>
    <t>Уборка мусора с контейнерных площадок</t>
  </si>
  <si>
    <t>Сдвигание и подметание снега при отсутствии снегопадов</t>
  </si>
  <si>
    <t>Сдвигание и подметание снега во время снегопада</t>
  </si>
  <si>
    <t>раза в сутки в дни снегопада</t>
  </si>
  <si>
    <t>Сдвигание и подметание снега через 3 часа после снегопада</t>
  </si>
  <si>
    <t>Посыпка территории песком или смесью песка с хлоридами</t>
  </si>
  <si>
    <t>раз в сутки в дни гололеда</t>
  </si>
  <si>
    <t>Ликвидация наледи</t>
  </si>
  <si>
    <t>Сбрасывание снега с крыш, сбивание сосулек</t>
  </si>
  <si>
    <t>Уборка мусора с газона</t>
  </si>
  <si>
    <t>Подготовка многоквартирного дома к сезонной эксплуатации</t>
  </si>
  <si>
    <t>Укрепление водосточных труб, колен, воронок</t>
  </si>
  <si>
    <t xml:space="preserve">Консервация системы центрального отопления. Осмотр, составление описи недостатков. Проведение необходимых мелких ремонтных работ. Промывка системы. Пробная топка. </t>
  </si>
  <si>
    <t>Ремонт просевшей отмостки</t>
  </si>
  <si>
    <t>Расконсервация систем центрального отопления, ликвидация воздушных пробок, промывка трубопровода, опрессовка системы.Прочистка дымовентиляционных каналов, ремонт и укрепление входных дверей.</t>
  </si>
  <si>
    <t>Проведение технических осмотров и мелких ремонтов</t>
  </si>
  <si>
    <t>Проверка исправности канализационных вытяжек. Осмотр систем отопления, горячего и холодного водоснабжения, водоотведения</t>
  </si>
  <si>
    <t>Проверка наличия тяги в дымовентиляционных каналах</t>
  </si>
  <si>
    <t>Техническое обслуживание электрических сетей, арматуры и электрооборудования. Осмотр линий электросетей, арматуры и электрооборудования. Замена перегоревшей лампы, ремонт выключателей, замена автоматических выключателей, ремонт ВРУ.</t>
  </si>
  <si>
    <t>раза в год</t>
  </si>
  <si>
    <t>Аварийное обслуживание</t>
  </si>
  <si>
    <t>Аварийное обслуживание на системах водоснабжения</t>
  </si>
  <si>
    <t>постоянно</t>
  </si>
  <si>
    <t>Аварийное обслуживание  на системах теплоснабжения</t>
  </si>
  <si>
    <t>Аварийное обслуживание  на системах канализации</t>
  </si>
  <si>
    <t>Аварийное обслуживание  на системах электроснабжения</t>
  </si>
  <si>
    <t xml:space="preserve">Размер платы за другие обязательные работы и услуги  </t>
  </si>
  <si>
    <t>Вывоз бытовых отходов</t>
  </si>
  <si>
    <t>Содержание лифтов</t>
  </si>
  <si>
    <t>Дератизация и дезинсекция</t>
  </si>
  <si>
    <t>по необходимости</t>
  </si>
  <si>
    <t xml:space="preserve">1.  Стоимость содержания многоквартирного  дома  </t>
  </si>
  <si>
    <t>Тариф на ремонт общего имущества МКД</t>
  </si>
  <si>
    <t>2. Стоимость электроэнергии мест общего пользования</t>
  </si>
  <si>
    <t>Электроэнергия мест общего пользования (в домах, где отсутствует общедомовой прибор учета)</t>
  </si>
  <si>
    <t>3. Стоимость текущего ремонта общего имущества многоквартирного дома</t>
  </si>
  <si>
    <t>по расчету в соотв. с ПП РФ № 306</t>
  </si>
  <si>
    <t>расчет</t>
  </si>
  <si>
    <t xml:space="preserve">Прочие работы  по содержанию общего имущества дома: поверка и ремонт общедомовых приборов учета </t>
  </si>
  <si>
    <t>S</t>
  </si>
  <si>
    <t>Затраты управляющей организации</t>
  </si>
  <si>
    <t>Новоузенская, 151</t>
  </si>
  <si>
    <t>Частичная замена разбитых стекол окон и дверей в помещениях общего пользования</t>
  </si>
  <si>
    <t>Новоузенская, 149</t>
  </si>
  <si>
    <t>3-й Комсомольский пр., 25</t>
  </si>
  <si>
    <t>Подметание полов 1,2 эт.</t>
  </si>
  <si>
    <r>
      <t>руб./м</t>
    </r>
    <r>
      <rPr>
        <vertAlign val="superscript"/>
        <sz val="12"/>
        <rFont val="Times New Roman"/>
        <family val="1"/>
      </rPr>
      <t>2</t>
    </r>
  </si>
  <si>
    <r>
      <t>Стоимость на 1 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общей площади  в ГОД </t>
    </r>
  </si>
  <si>
    <r>
      <t>Стоимость  на 1 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общей площади в МЕСЯЦ </t>
    </r>
  </si>
  <si>
    <t>2 -я Садовая, 103/107</t>
  </si>
  <si>
    <t>Клиническая, 2/6</t>
  </si>
  <si>
    <t>2-я Садовая, 106Б, корп.8</t>
  </si>
  <si>
    <t>2-я Садовая, 106Б, корп.7</t>
  </si>
  <si>
    <t>Политехническая, 116</t>
  </si>
  <si>
    <t>Большая Садовая, 113</t>
  </si>
  <si>
    <t>2-я Садовая, 96А</t>
  </si>
  <si>
    <t>2-я Садовая,98</t>
  </si>
  <si>
    <t>Новоузенская, 145</t>
  </si>
  <si>
    <t>Проверка исправности канализационных вытяжек. Осмотр систем отопления,  холодного водоснабжения, водоотведения</t>
  </si>
  <si>
    <t>2-я Садовая, 100</t>
  </si>
  <si>
    <t>Клочкова, д.20</t>
  </si>
  <si>
    <t>Клочкова, д.22</t>
  </si>
  <si>
    <t>Клочкова, д.24</t>
  </si>
  <si>
    <t>Приложение №1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</si>
</sst>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  <numFmt numFmtId="167" formatCode="0.0"/>
    <numFmt numFmtId="168" formatCode="#,##0.0"/>
    <numFmt numFmtId="169" formatCode="#,##0.00_р_.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color indexed="12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65" fontId="9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/>
    </xf>
    <xf numFmtId="49" fontId="7" fillId="35" borderId="13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3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12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35" borderId="10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91;&#1088;&#1086;&#1074;&#1077;&#1085;&#1100;%20&#1073;&#1083;&#1072;&#1075;&#1086;&#1091;&#1089;&#1090;&#1088;&#1086;&#1081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"/>
      <sheetName val="Характ"/>
      <sheetName val="перечень (печатать)"/>
      <sheetName val="111"/>
      <sheetName val="жителю"/>
      <sheetName val="перечень"/>
      <sheetName val="к договору"/>
      <sheetName val="свод месяц"/>
      <sheetName val="перечень (для подрядчика)"/>
      <sheetName val="численность"/>
      <sheetName val="свод год"/>
      <sheetName val="Численность уборщица"/>
      <sheetName val="ФОТ уборщица"/>
      <sheetName val="Численность дворник"/>
      <sheetName val="ФОТ двор"/>
      <sheetName val="Численность сезон.экспл"/>
      <sheetName val="ФОТ сезон экспл"/>
      <sheetName val="Численность тех осмотр"/>
      <sheetName val="ФОТ тех осмотр"/>
      <sheetName val="АРС"/>
      <sheetName val="ФОТ АРС"/>
      <sheetName val="газ.сети"/>
      <sheetName val="лифт"/>
      <sheetName val="прочее"/>
      <sheetName val="тбо"/>
      <sheetName val="эл"/>
      <sheetName val="cмет"/>
      <sheetName val="Лист2"/>
      <sheetName val="Лист1"/>
    </sheetNames>
    <sheetDataSet>
      <sheetData sheetId="7">
        <row r="25">
          <cell r="D25">
            <v>159856.48</v>
          </cell>
          <cell r="E25">
            <v>645170.4400000001</v>
          </cell>
          <cell r="F25">
            <v>421125.94999999995</v>
          </cell>
          <cell r="G25">
            <v>231508.67000000004</v>
          </cell>
          <cell r="H25">
            <v>378544.97000000003</v>
          </cell>
          <cell r="J25">
            <v>274648.784</v>
          </cell>
          <cell r="K25">
            <v>818533.53</v>
          </cell>
          <cell r="L25">
            <v>193223.37</v>
          </cell>
          <cell r="M25">
            <v>170674.31</v>
          </cell>
          <cell r="N25">
            <v>81249.65000000001</v>
          </cell>
        </row>
      </sheetData>
      <sheetData sheetId="10">
        <row r="25">
          <cell r="D25">
            <v>1918277.9258324</v>
          </cell>
          <cell r="E25">
            <v>7742045.0685511995</v>
          </cell>
          <cell r="F25">
            <v>5053511.579209413</v>
          </cell>
          <cell r="G25">
            <v>2778104.2134515997</v>
          </cell>
          <cell r="H25">
            <v>4542539.244267199</v>
          </cell>
          <cell r="J25">
            <v>3295785.3533</v>
          </cell>
          <cell r="K25">
            <v>9822402.3168</v>
          </cell>
          <cell r="L25">
            <v>2318680.45094</v>
          </cell>
          <cell r="M25">
            <v>2048091.5676000002</v>
          </cell>
          <cell r="N25">
            <v>974995.709</v>
          </cell>
        </row>
        <row r="26">
          <cell r="D26">
            <v>5.76</v>
          </cell>
          <cell r="E26">
            <v>23.25</v>
          </cell>
          <cell r="F26">
            <v>15.18</v>
          </cell>
          <cell r="G26">
            <v>8.34</v>
          </cell>
          <cell r="H26">
            <v>13.64</v>
          </cell>
          <cell r="J26">
            <v>9.9</v>
          </cell>
          <cell r="K26">
            <v>29.5</v>
          </cell>
          <cell r="L26">
            <v>6.96</v>
          </cell>
          <cell r="M26">
            <v>6.15</v>
          </cell>
          <cell r="N26">
            <v>2.93</v>
          </cell>
        </row>
      </sheetData>
      <sheetData sheetId="25">
        <row r="50">
          <cell r="C50">
            <v>376356.12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tabSelected="1" view="pageBreakPreview" zoomScale="80" zoomScaleNormal="75" zoomScaleSheetLayoutView="80" zoomScalePageLayoutView="0" workbookViewId="0" topLeftCell="A1">
      <selection activeCell="N47" sqref="N47"/>
    </sheetView>
  </sheetViews>
  <sheetFormatPr defaultColWidth="9.00390625" defaultRowHeight="23.25" customHeight="1"/>
  <cols>
    <col min="1" max="1" width="35.625" style="1" customWidth="1"/>
    <col min="2" max="2" width="64.003906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2.00390625" style="67" customWidth="1"/>
    <col min="10" max="10" width="12.875" style="15" hidden="1" customWidth="1"/>
    <col min="11" max="12" width="11.75390625" style="1" customWidth="1"/>
    <col min="13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17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17"/>
    </row>
    <row r="4" spans="1:10" s="2" customFormat="1" ht="26.25" customHeight="1">
      <c r="A4" s="57"/>
      <c r="B4" s="18" t="s">
        <v>59</v>
      </c>
      <c r="C4" s="19"/>
      <c r="D4" s="20"/>
      <c r="E4" s="57"/>
      <c r="F4" s="57"/>
      <c r="G4" s="57"/>
      <c r="H4" s="57" t="s">
        <v>57</v>
      </c>
      <c r="I4" s="72">
        <v>3809.3</v>
      </c>
      <c r="J4" s="21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21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1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2"/>
    </row>
    <row r="9" spans="1:10" s="3" customFormat="1" ht="15.75" customHeight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24"/>
    </row>
    <row r="10" spans="1:10" s="3" customFormat="1" ht="19.5" customHeight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24"/>
    </row>
    <row r="11" spans="1:10" s="3" customFormat="1" ht="15.75" customHeight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24"/>
    </row>
    <row r="12" spans="1:10" s="3" customFormat="1" ht="15.75" customHeight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0.65</v>
      </c>
      <c r="J12" s="68">
        <f>I12*I4</f>
        <v>2476.045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8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8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8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8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8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8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8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8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8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0.81</v>
      </c>
      <c r="J22" s="68">
        <f>I4*I22</f>
        <v>3085.5330000000004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8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8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8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8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8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0.45</v>
      </c>
      <c r="J28" s="68">
        <f>I4*I28</f>
        <v>1714.1850000000002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8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8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8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0.77</v>
      </c>
      <c r="J32" s="68">
        <f>I32*I4</f>
        <v>2933.161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8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8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8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8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0.45</v>
      </c>
      <c r="J37" s="68">
        <f>I37*I4</f>
        <v>1714.1850000000002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0.74</v>
      </c>
      <c r="J38" s="69">
        <f>$I$4*I38</f>
        <v>2818.882</v>
      </c>
    </row>
    <row r="39" spans="1:10" ht="15" customHeight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f>0.17+1.61</f>
        <v>1.78</v>
      </c>
      <c r="J39" s="69">
        <f>$I$4*I39</f>
        <v>6780.554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9">
        <f>$I$4*I40</f>
        <v>380.93000000000006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0.5</v>
      </c>
      <c r="J41" s="69">
        <f>$I$4*I41</f>
        <v>1904.65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0.27</v>
      </c>
      <c r="J42" s="69">
        <f>$I$4*I42</f>
        <v>1028.5110000000002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9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6.520000000000001</v>
      </c>
      <c r="J44" s="70">
        <f>J22+J28+J32+J37+J38+J39+J40+J41+J42+J12</f>
        <v>24836.636</v>
      </c>
      <c r="K44" s="1">
        <f>6.52*I4</f>
        <v>24836.636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9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1.76</v>
      </c>
      <c r="J46" s="69">
        <f>I4*I46</f>
        <v>6704.368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41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16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16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16"/>
    </row>
    <row r="51" spans="4:10" s="4" customFormat="1" ht="23.25" customHeight="1">
      <c r="D51" s="5"/>
      <c r="E51" s="5"/>
      <c r="F51" s="5"/>
      <c r="G51" s="8"/>
      <c r="H51" s="8"/>
      <c r="I51" s="8"/>
      <c r="J51" s="16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I7:I8"/>
    <mergeCell ref="J7:J8"/>
    <mergeCell ref="C35:D35"/>
    <mergeCell ref="C36:D36"/>
    <mergeCell ref="A2:H2"/>
    <mergeCell ref="A3:H3"/>
    <mergeCell ref="A6:A8"/>
    <mergeCell ref="B6:B8"/>
    <mergeCell ref="C6:D8"/>
    <mergeCell ref="B42:B43"/>
    <mergeCell ref="C42:D42"/>
    <mergeCell ref="C43:D43"/>
    <mergeCell ref="A9:A12"/>
    <mergeCell ref="A13:A22"/>
    <mergeCell ref="A23:A28"/>
    <mergeCell ref="A29:A32"/>
    <mergeCell ref="A33:A37"/>
    <mergeCell ref="C33:D33"/>
    <mergeCell ref="C34:D34"/>
    <mergeCell ref="A45:D45"/>
    <mergeCell ref="A46:D46"/>
    <mergeCell ref="A47:H47"/>
    <mergeCell ref="H6:J6"/>
    <mergeCell ref="C37:D37"/>
    <mergeCell ref="A38:A43"/>
    <mergeCell ref="C38:D38"/>
    <mergeCell ref="C39:D39"/>
    <mergeCell ref="C40:D40"/>
    <mergeCell ref="C41:D41"/>
  </mergeCells>
  <printOptions horizontalCentered="1"/>
  <pageMargins left="0" right="0" top="0" bottom="0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L8" sqref="L8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3.00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73</v>
      </c>
      <c r="C4" s="19"/>
      <c r="D4" s="20"/>
      <c r="E4" s="57"/>
      <c r="F4" s="57"/>
      <c r="G4" s="57"/>
      <c r="H4" s="57" t="s">
        <v>57</v>
      </c>
      <c r="I4" s="72">
        <v>2599.81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98" t="s">
        <v>66</v>
      </c>
      <c r="I6" s="98"/>
      <c r="J6" s="98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0.8</v>
      </c>
      <c r="J22" s="60">
        <f>I4*I22</f>
        <v>2079.848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0.8</v>
      </c>
      <c r="J28" s="60">
        <f>I4*I28</f>
        <v>2079.848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1</v>
      </c>
      <c r="J32" s="60">
        <f>I32*I4</f>
        <v>2599.81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0.65</v>
      </c>
      <c r="J37" s="60">
        <f>I37*I4</f>
        <v>1689.8765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0.64</v>
      </c>
      <c r="J38" s="61">
        <f>$I$4*I38</f>
        <v>1663.8784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259.981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0.67</v>
      </c>
      <c r="J41" s="61">
        <f>$I$4*I41</f>
        <v>1741.8727000000001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0.15</v>
      </c>
      <c r="J42" s="61">
        <f>$I$4*I42</f>
        <v>389.9715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4.8100000000000005</v>
      </c>
      <c r="J44" s="62">
        <f>J22+J28+J32+J37+J38+J39+J40+J41+J42+J12</f>
        <v>12505.086099999999</v>
      </c>
      <c r="K44" s="1">
        <f>4.81*I4</f>
        <v>12505.086099999999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4081.7017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5">
      <selection activeCell="K6" sqref="K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0.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74</v>
      </c>
      <c r="C4" s="19"/>
      <c r="D4" s="20"/>
      <c r="E4" s="57"/>
      <c r="F4" s="57"/>
      <c r="G4" s="57"/>
      <c r="H4" s="57" t="s">
        <v>57</v>
      </c>
      <c r="I4" s="72">
        <v>2446.77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0.85</v>
      </c>
      <c r="J22" s="60">
        <f>I4*I22</f>
        <v>2079.7545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0.85</v>
      </c>
      <c r="J28" s="60">
        <f>I4*I28</f>
        <v>2079.7545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1</v>
      </c>
      <c r="J32" s="60">
        <f>I32*I4</f>
        <v>2446.77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0.65</v>
      </c>
      <c r="J37" s="60">
        <f>I37*I4</f>
        <v>1590.4005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0.52</v>
      </c>
      <c r="J38" s="61">
        <f>$I$4*I38</f>
        <v>1272.3204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244.67700000000002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0.69</v>
      </c>
      <c r="J41" s="61">
        <f>$I$4*I41</f>
        <v>1688.2712999999999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0.15</v>
      </c>
      <c r="J42" s="61">
        <f>$I$4*I42</f>
        <v>367.0155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4.8100000000000005</v>
      </c>
      <c r="J44" s="62">
        <f>J22+J28+J32+J37+J38+J39+J40+J41+J42+J12</f>
        <v>11768.9637</v>
      </c>
      <c r="K44" s="1">
        <f>4.81*I4</f>
        <v>11768.963699999998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3841.4289000000003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I2" sqref="I1:I16384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1.1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75</v>
      </c>
      <c r="C4" s="19"/>
      <c r="D4" s="20"/>
      <c r="E4" s="57"/>
      <c r="F4" s="57"/>
      <c r="G4" s="57"/>
      <c r="H4" s="57" t="s">
        <v>57</v>
      </c>
      <c r="I4" s="72">
        <v>1282.01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1.05</v>
      </c>
      <c r="J22" s="60">
        <f>I4*I22</f>
        <v>1346.1105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0.4</v>
      </c>
      <c r="J28" s="60">
        <f>I4*I28</f>
        <v>512.804</v>
      </c>
    </row>
    <row r="29" spans="1:10" s="3" customFormat="1" ht="30.75" customHeight="1">
      <c r="A29" s="85" t="s">
        <v>33</v>
      </c>
      <c r="B29" s="54" t="s">
        <v>76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0.7</v>
      </c>
      <c r="J32" s="60">
        <f>I32*I4</f>
        <v>897.4069999999999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0.49</v>
      </c>
      <c r="J37" s="60">
        <f>I37*I4</f>
        <v>628.1849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</v>
      </c>
      <c r="J38" s="61">
        <f>$I$4*I38</f>
        <v>897.4069999999999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128.201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</v>
      </c>
      <c r="J41" s="61">
        <f>$I$4*I41</f>
        <v>769.206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0.7</v>
      </c>
      <c r="J42" s="61">
        <f>$I$4*I42</f>
        <v>897.4069999999999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4.740000000000001</v>
      </c>
      <c r="J44" s="62">
        <f>J22+J28+J32+J37+J38+J39+J40+J41+J42+J12</f>
        <v>6076.727400000001</v>
      </c>
      <c r="K44" s="1">
        <f>4.74*I4</f>
        <v>6076.727400000001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1.52</v>
      </c>
      <c r="J46" s="61">
        <f>I4*I46</f>
        <v>1948.6552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L6" sqref="L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0.1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77</v>
      </c>
      <c r="C4" s="19"/>
      <c r="D4" s="20"/>
      <c r="E4" s="57"/>
      <c r="F4" s="57"/>
      <c r="G4" s="57"/>
      <c r="H4" s="57" t="s">
        <v>57</v>
      </c>
      <c r="I4" s="72">
        <v>3361.09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0.9</v>
      </c>
      <c r="J22" s="60">
        <f>I4*I22</f>
        <v>3024.981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0.8</v>
      </c>
      <c r="J28" s="60">
        <f>I4*I28</f>
        <v>2688.8720000000003</v>
      </c>
    </row>
    <row r="29" spans="1:10" s="3" customFormat="1" ht="30.75" customHeight="1">
      <c r="A29" s="85" t="s">
        <v>33</v>
      </c>
      <c r="B29" s="54" t="s">
        <v>76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0.81</v>
      </c>
      <c r="J32" s="60">
        <f>I32*I4</f>
        <v>2722.4829000000004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0.6</v>
      </c>
      <c r="J37" s="60">
        <f>I37*I4</f>
        <v>2016.654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0.73</v>
      </c>
      <c r="J38" s="61">
        <f>$I$4*I38</f>
        <v>2453.5957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336.10900000000004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0.7</v>
      </c>
      <c r="J41" s="61">
        <f>$I$4*I41</f>
        <v>2352.763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0.1</v>
      </c>
      <c r="J42" s="61">
        <f>$I$4*I42</f>
        <v>336.10900000000004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4.74</v>
      </c>
      <c r="J44" s="62">
        <f>J22+J28+J32+J37+J38+J39+J40+J41+J42+J12</f>
        <v>15931.566600000002</v>
      </c>
      <c r="K44" s="1">
        <f>4.74*I4</f>
        <v>15931.566600000002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1.52</v>
      </c>
      <c r="J46" s="61">
        <f>I4*I46</f>
        <v>5108.8568000000005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K5" sqref="K5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1.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78</v>
      </c>
      <c r="C4" s="19"/>
      <c r="D4" s="20"/>
      <c r="E4" s="57"/>
      <c r="F4" s="57"/>
      <c r="G4" s="57"/>
      <c r="H4" s="57" t="s">
        <v>57</v>
      </c>
      <c r="I4" s="72">
        <v>507.28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</v>
      </c>
      <c r="J22" s="60">
        <f>I4*I22</f>
        <v>507.28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0.3</v>
      </c>
      <c r="J28" s="60">
        <f>I4*I28</f>
        <v>152.184</v>
      </c>
    </row>
    <row r="29" spans="1:10" s="3" customFormat="1" ht="30.75" customHeight="1">
      <c r="A29" s="85" t="s">
        <v>33</v>
      </c>
      <c r="B29" s="54" t="s">
        <v>76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0.2</v>
      </c>
      <c r="J32" s="60">
        <f>I32*I4</f>
        <v>101.456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0.2</v>
      </c>
      <c r="J37" s="60">
        <f>I37*I4</f>
        <v>101.456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0.71</v>
      </c>
      <c r="J38" s="61">
        <f>$I$4*I38</f>
        <v>360.1688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50.728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0.23</v>
      </c>
      <c r="J41" s="61">
        <f>$I$4*I41</f>
        <v>116.6744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2</v>
      </c>
      <c r="J42" s="61">
        <f>$I$4*I42</f>
        <v>1014.56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4.74</v>
      </c>
      <c r="J44" s="62">
        <f>J22+J28+J32+J37+J38+J39+J40+J41+J42+J12</f>
        <v>2404.5072</v>
      </c>
      <c r="K44" s="1">
        <f>4.74*I4</f>
        <v>2404.5072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1.52</v>
      </c>
      <c r="J46" s="61">
        <f>I4*I46</f>
        <v>771.0656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L6" sqref="L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0.75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79</v>
      </c>
      <c r="C4" s="19"/>
      <c r="D4" s="20"/>
      <c r="E4" s="57"/>
      <c r="F4" s="57"/>
      <c r="G4" s="57"/>
      <c r="H4" s="57" t="s">
        <v>57</v>
      </c>
      <c r="I4" s="72">
        <v>945.6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1.5</v>
      </c>
      <c r="J22" s="60">
        <f>I4*I22</f>
        <v>1418.4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0.35</v>
      </c>
      <c r="J28" s="60">
        <f>I4*I28</f>
        <v>330.96</v>
      </c>
    </row>
    <row r="29" spans="1:10" s="3" customFormat="1" ht="30.75" customHeight="1">
      <c r="A29" s="85" t="s">
        <v>33</v>
      </c>
      <c r="B29" s="54" t="s">
        <v>76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0.4</v>
      </c>
      <c r="J32" s="60">
        <f>I32*I4</f>
        <v>378.24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0.3</v>
      </c>
      <c r="J37" s="60">
        <f>I37*I4</f>
        <v>283.68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0.73</v>
      </c>
      <c r="J38" s="61">
        <f>$I$4*I38</f>
        <v>690.288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94.56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0.3</v>
      </c>
      <c r="J41" s="61">
        <f>$I$4*I41</f>
        <v>283.68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1.06</v>
      </c>
      <c r="J42" s="61">
        <f>$I$4*I42</f>
        <v>1002.3360000000001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4.74</v>
      </c>
      <c r="J44" s="62">
        <f>J22+J28+J32+J37+J38+J39+J40+J41+J42+J12</f>
        <v>4482.144</v>
      </c>
      <c r="K44" s="1">
        <f>4.74*I4</f>
        <v>4482.144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1.52</v>
      </c>
      <c r="J46" s="61">
        <f>I4*I46</f>
        <v>1437.3120000000001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L6" sqref="L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1.25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80</v>
      </c>
      <c r="C4" s="19"/>
      <c r="D4" s="20"/>
      <c r="E4" s="57"/>
      <c r="F4" s="57"/>
      <c r="G4" s="57"/>
      <c r="H4" s="57" t="s">
        <v>57</v>
      </c>
      <c r="I4" s="72">
        <v>364.6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0.7</v>
      </c>
      <c r="J22" s="60">
        <f>I4*I22</f>
        <v>255.22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0.5</v>
      </c>
      <c r="J28" s="60">
        <f>I4*I28</f>
        <v>182.3</v>
      </c>
    </row>
    <row r="29" spans="1:10" s="3" customFormat="1" ht="30.75" customHeight="1">
      <c r="A29" s="85" t="s">
        <v>33</v>
      </c>
      <c r="B29" s="54" t="s">
        <v>76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0.2</v>
      </c>
      <c r="J32" s="60">
        <f>I32*I4</f>
        <v>72.92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0.2</v>
      </c>
      <c r="J37" s="60">
        <f>I37*I4</f>
        <v>72.92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0.84</v>
      </c>
      <c r="J38" s="61">
        <f>$I$4*I38</f>
        <v>306.264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36.46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0.2</v>
      </c>
      <c r="J41" s="61">
        <f>$I$4*I41</f>
        <v>72.92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2</v>
      </c>
      <c r="J42" s="61">
        <f>$I$4*I42</f>
        <v>729.2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4.74</v>
      </c>
      <c r="J44" s="62">
        <f>J22+J28+J32+J37+J38+J39+J40+J41+J42+J12</f>
        <v>1728.2040000000002</v>
      </c>
      <c r="K44" s="1">
        <f>4.74*I4</f>
        <v>1728.2040000000002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1.52</v>
      </c>
      <c r="J46" s="61">
        <f>I4*I46</f>
        <v>554.192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L6" sqref="L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3.625" style="67" customWidth="1"/>
    <col min="10" max="10" width="12.00390625" style="1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17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17"/>
    </row>
    <row r="4" spans="1:10" s="2" customFormat="1" ht="26.25" customHeight="1">
      <c r="A4" s="57"/>
      <c r="B4" s="18" t="s">
        <v>61</v>
      </c>
      <c r="C4" s="19"/>
      <c r="D4" s="20"/>
      <c r="E4" s="57"/>
      <c r="F4" s="57"/>
      <c r="G4" s="57"/>
      <c r="H4" s="57" t="s">
        <v>57</v>
      </c>
      <c r="I4" s="72">
        <v>3825.4</v>
      </c>
      <c r="J4" s="21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21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1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2"/>
    </row>
    <row r="9" spans="1:10" s="3" customFormat="1" ht="15.75" customHeight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24"/>
    </row>
    <row r="10" spans="1:10" s="3" customFormat="1" ht="19.5" customHeight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24"/>
    </row>
    <row r="11" spans="1:10" s="3" customFormat="1" ht="15.75" customHeight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24"/>
    </row>
    <row r="12" spans="1:10" s="3" customFormat="1" ht="15.75" customHeight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0.64</v>
      </c>
      <c r="J12" s="24">
        <f>I12*I4</f>
        <v>2448.2560000000003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24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24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24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24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24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24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24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24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24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0.79</v>
      </c>
      <c r="J22" s="24">
        <f>I4*I22</f>
        <v>3022.0660000000003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24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24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24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24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24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0.45</v>
      </c>
      <c r="J28" s="24">
        <f>I4*I28</f>
        <v>1721.43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24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24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24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0.75</v>
      </c>
      <c r="J32" s="24">
        <f>I32*I4</f>
        <v>2869.05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24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24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24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24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0.44</v>
      </c>
      <c r="J37" s="24">
        <f>I37*I4</f>
        <v>1683.1760000000002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0.8</v>
      </c>
      <c r="J38" s="33">
        <f>$I$4*I38</f>
        <v>3060.32</v>
      </c>
    </row>
    <row r="39" spans="1:10" ht="15" customHeight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f>0.17+1.61</f>
        <v>1.78</v>
      </c>
      <c r="J39" s="33">
        <f>$I$4*I39</f>
        <v>6809.212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33">
        <f>$I$4*I40</f>
        <v>382.54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0.5</v>
      </c>
      <c r="J41" s="33">
        <f>$I$4*I41</f>
        <v>1912.7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0.27</v>
      </c>
      <c r="J42" s="33">
        <f>$I$4*I42</f>
        <v>1032.8580000000002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33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6.5200000000000005</v>
      </c>
      <c r="J44" s="40">
        <f>J22+J28+J32+J37+J38+J39+J40+J41+J42+J12</f>
        <v>24941.608000000004</v>
      </c>
      <c r="K44" s="1">
        <f>6.52*I4</f>
        <v>24941.608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33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1.76</v>
      </c>
      <c r="J46" s="33">
        <f>I4*I46</f>
        <v>6732.704000000001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41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16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16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16"/>
    </row>
    <row r="51" spans="4:10" s="4" customFormat="1" ht="23.25" customHeight="1">
      <c r="D51" s="5"/>
      <c r="E51" s="5"/>
      <c r="F51" s="5"/>
      <c r="G51" s="8"/>
      <c r="H51" s="8"/>
      <c r="I51" s="8"/>
      <c r="J51" s="16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M9" sqref="M9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3.75390625" style="11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42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42"/>
      <c r="J3" s="58"/>
    </row>
    <row r="4" spans="1:10" s="2" customFormat="1" ht="26.25" customHeight="1">
      <c r="A4" s="57"/>
      <c r="B4" s="18" t="s">
        <v>62</v>
      </c>
      <c r="C4" s="19"/>
      <c r="D4" s="20"/>
      <c r="E4" s="57"/>
      <c r="F4" s="57"/>
      <c r="G4" s="57"/>
      <c r="H4" s="57" t="s">
        <v>57</v>
      </c>
      <c r="I4" s="66">
        <v>2760.5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4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27">
        <v>0.75</v>
      </c>
      <c r="J12" s="60">
        <f>I12*I4</f>
        <v>2070.375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27">
        <v>0.83</v>
      </c>
      <c r="J22" s="60">
        <f>I4*I22</f>
        <v>2291.2149999999997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27">
        <v>0.55</v>
      </c>
      <c r="J28" s="60">
        <f>I4*I28</f>
        <v>1518.275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27">
        <v>0.85</v>
      </c>
      <c r="J32" s="60">
        <f>I32*I4</f>
        <v>2346.4249999999997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0.44</v>
      </c>
      <c r="J37" s="60">
        <f>I37*I4</f>
        <v>1214.6200000000001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</v>
      </c>
      <c r="J38" s="61">
        <f>$I$4*I38</f>
        <v>1932.35</v>
      </c>
    </row>
    <row r="39" spans="1:10" ht="15" customHeight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1.23</v>
      </c>
      <c r="J39" s="61">
        <f>$I$4*I39</f>
        <v>3395.415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276.05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0.7</v>
      </c>
      <c r="J41" s="61">
        <f>$I$4*I41</f>
        <v>1932.35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0.37</v>
      </c>
      <c r="J42" s="61">
        <f>$I$4*I42</f>
        <v>1021.385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6.52</v>
      </c>
      <c r="J44" s="62">
        <f>J22+J28+J32+J37+J38+J39+J40+J41+J42+J12</f>
        <v>17998.46</v>
      </c>
      <c r="K44" s="1">
        <f>6.52*I4</f>
        <v>17998.46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1.76</v>
      </c>
      <c r="J46" s="61">
        <f>I4*I46</f>
        <v>4858.4800000000005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56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13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9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9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9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9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9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9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9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32">
      <selection activeCell="K44" sqref="K44:L44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2.125" style="67" customWidth="1"/>
    <col min="10" max="10" width="14.125" style="65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67</v>
      </c>
      <c r="C4" s="19"/>
      <c r="D4" s="20"/>
      <c r="E4" s="57"/>
      <c r="F4" s="57"/>
      <c r="G4" s="57"/>
      <c r="H4" s="57" t="s">
        <v>57</v>
      </c>
      <c r="I4" s="72">
        <v>5367.82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0.5</v>
      </c>
      <c r="J12" s="60">
        <f>I12*I4</f>
        <v>2683.91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</v>
      </c>
      <c r="J22" s="60">
        <f>I4*I22</f>
        <v>5367.82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0.7</v>
      </c>
      <c r="J28" s="60">
        <f>I4*I28</f>
        <v>3757.4739999999997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0.9</v>
      </c>
      <c r="J32" s="60">
        <f>I32*I4</f>
        <v>4831.038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0.55</v>
      </c>
      <c r="J37" s="60">
        <f>I37*I4</f>
        <v>2952.301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0.6</v>
      </c>
      <c r="J38" s="61">
        <f>$I$4*I38</f>
        <v>3220.6919999999996</v>
      </c>
    </row>
    <row r="39" spans="1:10" ht="15" customHeight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1.27</v>
      </c>
      <c r="J39" s="61">
        <f>$I$4*I39</f>
        <v>6817.131399999999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536.782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0.7</v>
      </c>
      <c r="J41" s="61">
        <f>$I$4*I41</f>
        <v>3757.4739999999997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0.2</v>
      </c>
      <c r="J42" s="61">
        <f>$I$4*I42</f>
        <v>1073.564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6.5200000000000005</v>
      </c>
      <c r="J44" s="62">
        <f>J22+J28+J32+J37+J38+J39+J40+J41+J42+J12</f>
        <v>34998.18639999999</v>
      </c>
      <c r="L44" s="14"/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1.76</v>
      </c>
      <c r="J46" s="61">
        <f>I4*I46</f>
        <v>9447.3632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32">
      <selection activeCell="M10" sqref="M10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1.875" style="67" customWidth="1"/>
    <col min="10" max="10" width="14.753906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68</v>
      </c>
      <c r="C4" s="19"/>
      <c r="D4" s="20"/>
      <c r="E4" s="57"/>
      <c r="F4" s="57"/>
      <c r="G4" s="57"/>
      <c r="H4" s="57" t="s">
        <v>57</v>
      </c>
      <c r="I4" s="72">
        <v>3579.49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0.56</v>
      </c>
      <c r="J12" s="60">
        <f>I12*I4</f>
        <v>2004.5144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0.65</v>
      </c>
      <c r="J22" s="60">
        <f>I4*I22</f>
        <v>2326.6684999999998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0.8</v>
      </c>
      <c r="J28" s="60">
        <f>I4*I28</f>
        <v>2863.592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0.9</v>
      </c>
      <c r="J32" s="60">
        <f>I32*I4</f>
        <v>3221.5409999999997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0.6</v>
      </c>
      <c r="J37" s="60">
        <f>I37*I4</f>
        <v>2147.694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1.01</v>
      </c>
      <c r="J38" s="61">
        <f>$I$4*I38</f>
        <v>3615.2848999999997</v>
      </c>
    </row>
    <row r="39" spans="1:10" ht="15" customHeight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0.94</v>
      </c>
      <c r="J39" s="61">
        <f>$I$4*I39</f>
        <v>3364.7205999999996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357.949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0.66</v>
      </c>
      <c r="J41" s="61">
        <f>$I$4*I41</f>
        <v>2362.4634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0.3</v>
      </c>
      <c r="J42" s="61">
        <f>$I$4*I42</f>
        <v>1073.847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6.52</v>
      </c>
      <c r="J44" s="62">
        <f>J22+J28+J32+J37+J38+J39+J40+J41+J42+J12</f>
        <v>23338.274800000003</v>
      </c>
      <c r="K44" s="1">
        <f>6.52*I4</f>
        <v>23338.274799999996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1.76</v>
      </c>
      <c r="J46" s="61">
        <f>I4*I46</f>
        <v>6299.9024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22">
      <selection activeCell="L8" sqref="L8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4.1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69</v>
      </c>
      <c r="C4" s="19"/>
      <c r="D4" s="20"/>
      <c r="E4" s="57"/>
      <c r="F4" s="57"/>
      <c r="G4" s="57"/>
      <c r="H4" s="57" t="s">
        <v>57</v>
      </c>
      <c r="I4" s="72">
        <v>2570.73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1.3</v>
      </c>
      <c r="J22" s="60">
        <f>I4*I22</f>
        <v>3341.949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0.5</v>
      </c>
      <c r="J28" s="60">
        <f>I4*I28</f>
        <v>1285.365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0.79</v>
      </c>
      <c r="J32" s="60">
        <f>I32*I4</f>
        <v>2030.8767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0.5</v>
      </c>
      <c r="J37" s="60">
        <f>I37*I4</f>
        <v>1285.365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0.72</v>
      </c>
      <c r="J38" s="61">
        <f>$I$4*I38</f>
        <v>1850.9256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257.07300000000004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0.5</v>
      </c>
      <c r="J41" s="61">
        <f>$I$4*I41</f>
        <v>1285.365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0.4</v>
      </c>
      <c r="J42" s="61">
        <f>$I$4*I42</f>
        <v>1028.2920000000001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4.8100000000000005</v>
      </c>
      <c r="J44" s="62">
        <f>J22+J28+J32+J37+J38+J39+J40+J41+J42+J12</f>
        <v>12365.211299999999</v>
      </c>
      <c r="K44" s="1">
        <f>4.81*I4</f>
        <v>12365.211299999999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4036.0461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K2" sqref="K2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0.75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70</v>
      </c>
      <c r="C4" s="19"/>
      <c r="D4" s="20"/>
      <c r="E4" s="57"/>
      <c r="F4" s="57"/>
      <c r="G4" s="57"/>
      <c r="H4" s="57" t="s">
        <v>57</v>
      </c>
      <c r="I4" s="72">
        <v>2588.13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1.3</v>
      </c>
      <c r="J22" s="60">
        <f>I4*I22</f>
        <v>3364.5690000000004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0.51</v>
      </c>
      <c r="J28" s="60">
        <f>I4*I28</f>
        <v>1319.9463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0.8</v>
      </c>
      <c r="J32" s="60">
        <f>I32*I4</f>
        <v>2070.5040000000004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0.51</v>
      </c>
      <c r="J37" s="60">
        <f>I37*I4</f>
        <v>1319.9463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0.69</v>
      </c>
      <c r="J38" s="61">
        <f>$I$4*I38</f>
        <v>1785.8097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258.81300000000005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0.5</v>
      </c>
      <c r="J41" s="61">
        <f>$I$4*I41</f>
        <v>1294.065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0.4</v>
      </c>
      <c r="J42" s="61">
        <f>$I$4*I42</f>
        <v>1035.2520000000002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4.8100000000000005</v>
      </c>
      <c r="J44" s="62">
        <f>J22+J28+J32+J37+J38+J39+J40+J41+J42+J12</f>
        <v>12448.905300000002</v>
      </c>
      <c r="K44" s="1">
        <f>4.81*I4</f>
        <v>12448.9053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4063.3641000000002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P16" sqref="P16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1.25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71</v>
      </c>
      <c r="C4" s="19"/>
      <c r="D4" s="20"/>
      <c r="E4" s="57"/>
      <c r="F4" s="57"/>
      <c r="G4" s="57"/>
      <c r="H4" s="57" t="s">
        <v>57</v>
      </c>
      <c r="I4" s="72">
        <v>3387.52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</v>
      </c>
      <c r="J22" s="60">
        <f>I4*I22</f>
        <v>3387.52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0.65</v>
      </c>
      <c r="J28" s="60">
        <f>I4*I28</f>
        <v>2201.888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0.9</v>
      </c>
      <c r="J32" s="60">
        <f>I32*I4</f>
        <v>3048.768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0.51</v>
      </c>
      <c r="J37" s="60">
        <f>I37*I4</f>
        <v>1727.6352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0.75</v>
      </c>
      <c r="J38" s="61">
        <f>$I$4*I38</f>
        <v>2540.64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338.752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</v>
      </c>
      <c r="J41" s="61">
        <f>$I$4*I41</f>
        <v>2032.512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0.3</v>
      </c>
      <c r="J42" s="61">
        <f>$I$4*I42</f>
        <v>1016.256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4.81</v>
      </c>
      <c r="J44" s="62">
        <f>J22+J28+J32+J37+J38+J39+J40+J41+J42+J12</f>
        <v>16293.9712</v>
      </c>
      <c r="K44" s="1">
        <f>4.81*I4</f>
        <v>16293.971199999998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5318.4064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view="pageBreakPreview" zoomScale="80" zoomScaleNormal="75" zoomScaleSheetLayoutView="80" zoomScalePageLayoutView="0" workbookViewId="0" topLeftCell="A1">
      <selection activeCell="I21" sqref="I21"/>
    </sheetView>
  </sheetViews>
  <sheetFormatPr defaultColWidth="9.00390625" defaultRowHeight="23.25" customHeight="1"/>
  <cols>
    <col min="1" max="1" width="31.75390625" style="1" customWidth="1"/>
    <col min="2" max="2" width="83.125" style="1" customWidth="1"/>
    <col min="3" max="3" width="4.75390625" style="1" customWidth="1"/>
    <col min="4" max="4" width="14.75390625" style="10" customWidth="1"/>
    <col min="5" max="5" width="16.75390625" style="10" hidden="1" customWidth="1"/>
    <col min="6" max="6" width="14.25390625" style="10" hidden="1" customWidth="1"/>
    <col min="7" max="7" width="7.00390625" style="1" hidden="1" customWidth="1"/>
    <col min="8" max="8" width="11.75390625" style="11" hidden="1" customWidth="1"/>
    <col min="9" max="9" width="24.00390625" style="67" customWidth="1"/>
    <col min="10" max="10" width="14.125" style="65" hidden="1" customWidth="1"/>
    <col min="11" max="16384" width="9.125" style="1" customWidth="1"/>
  </cols>
  <sheetData>
    <row r="1" spans="3:10" ht="23.25" customHeight="1">
      <c r="C1" s="88" t="s">
        <v>81</v>
      </c>
      <c r="D1" s="88"/>
      <c r="E1" s="88"/>
      <c r="F1" s="88"/>
      <c r="G1" s="88"/>
      <c r="H1" s="88"/>
      <c r="I1" s="88"/>
      <c r="J1" s="88"/>
    </row>
    <row r="2" spans="1:10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71"/>
      <c r="J2" s="58"/>
    </row>
    <row r="3" spans="1:10" ht="16.5" customHeight="1" hidden="1">
      <c r="A3" s="94" t="s">
        <v>1</v>
      </c>
      <c r="B3" s="94"/>
      <c r="C3" s="94"/>
      <c r="D3" s="94"/>
      <c r="E3" s="94"/>
      <c r="F3" s="94"/>
      <c r="G3" s="94"/>
      <c r="H3" s="94"/>
      <c r="I3" s="71"/>
      <c r="J3" s="58"/>
    </row>
    <row r="4" spans="1:10" s="2" customFormat="1" ht="26.25" customHeight="1">
      <c r="A4" s="57"/>
      <c r="B4" s="18" t="s">
        <v>72</v>
      </c>
      <c r="C4" s="19"/>
      <c r="D4" s="20"/>
      <c r="E4" s="57"/>
      <c r="F4" s="57"/>
      <c r="G4" s="57"/>
      <c r="H4" s="57" t="s">
        <v>57</v>
      </c>
      <c r="I4" s="72">
        <v>5865.59</v>
      </c>
      <c r="J4" s="59"/>
    </row>
    <row r="5" spans="1:10" s="2" customFormat="1" ht="26.25" customHeight="1">
      <c r="A5" s="43"/>
      <c r="B5" s="44"/>
      <c r="C5" s="45"/>
      <c r="D5" s="46"/>
      <c r="E5" s="43"/>
      <c r="F5" s="43"/>
      <c r="G5" s="43"/>
      <c r="H5" s="43"/>
      <c r="I5" s="73"/>
      <c r="J5" s="59"/>
    </row>
    <row r="6" spans="1:10" ht="52.5" customHeight="1">
      <c r="A6" s="85" t="s">
        <v>2</v>
      </c>
      <c r="B6" s="85" t="s">
        <v>3</v>
      </c>
      <c r="C6" s="95" t="s">
        <v>4</v>
      </c>
      <c r="D6" s="95"/>
      <c r="E6" s="47" t="s">
        <v>5</v>
      </c>
      <c r="F6" s="22" t="s">
        <v>65</v>
      </c>
      <c r="G6" s="47" t="s">
        <v>6</v>
      </c>
      <c r="H6" s="80" t="s">
        <v>66</v>
      </c>
      <c r="I6" s="81"/>
      <c r="J6" s="82"/>
    </row>
    <row r="7" spans="1:10" ht="52.5" customHeight="1">
      <c r="A7" s="85"/>
      <c r="B7" s="85"/>
      <c r="C7" s="95"/>
      <c r="D7" s="95"/>
      <c r="E7" s="47"/>
      <c r="F7" s="22"/>
      <c r="G7" s="47"/>
      <c r="H7" s="22" t="s">
        <v>7</v>
      </c>
      <c r="I7" s="89" t="s">
        <v>64</v>
      </c>
      <c r="J7" s="96" t="s">
        <v>8</v>
      </c>
    </row>
    <row r="8" spans="1:10" ht="17.25" customHeight="1">
      <c r="A8" s="85"/>
      <c r="B8" s="85"/>
      <c r="C8" s="95"/>
      <c r="D8" s="95"/>
      <c r="E8" s="47" t="s">
        <v>8</v>
      </c>
      <c r="F8" s="22" t="s">
        <v>64</v>
      </c>
      <c r="G8" s="47" t="s">
        <v>8</v>
      </c>
      <c r="H8" s="22" t="s">
        <v>64</v>
      </c>
      <c r="I8" s="90"/>
      <c r="J8" s="97"/>
    </row>
    <row r="9" spans="1:10" s="3" customFormat="1" ht="15.75" customHeight="1" hidden="1">
      <c r="A9" s="85" t="s">
        <v>9</v>
      </c>
      <c r="B9" s="48" t="s">
        <v>10</v>
      </c>
      <c r="C9" s="49">
        <v>2</v>
      </c>
      <c r="D9" s="50" t="s">
        <v>11</v>
      </c>
      <c r="E9" s="29" t="e">
        <f>E12-E10-E11-#REF!-#REF!</f>
        <v>#REF!</v>
      </c>
      <c r="F9" s="23" t="e">
        <f>F12-F10-F11-#REF!-#REF!</f>
        <v>#REF!</v>
      </c>
      <c r="G9" s="29" t="e">
        <f>G12-G10-G11-#REF!-#REF!</f>
        <v>#REF!</v>
      </c>
      <c r="H9" s="23"/>
      <c r="I9" s="23"/>
      <c r="J9" s="60"/>
    </row>
    <row r="10" spans="1:10" s="3" customFormat="1" ht="19.5" customHeight="1" hidden="1">
      <c r="A10" s="85"/>
      <c r="B10" s="48" t="s">
        <v>12</v>
      </c>
      <c r="C10" s="49">
        <v>1</v>
      </c>
      <c r="D10" s="50" t="s">
        <v>13</v>
      </c>
      <c r="E10" s="28" t="e">
        <f>ROUND(E$12*#REF!,2)</f>
        <v>#REF!</v>
      </c>
      <c r="F10" s="25" t="e">
        <f>ROUND(F$12*#REF!,2)</f>
        <v>#REF!</v>
      </c>
      <c r="G10" s="28" t="e">
        <f>ROUND(G$12*#REF!,2)</f>
        <v>#REF!</v>
      </c>
      <c r="H10" s="25"/>
      <c r="I10" s="25"/>
      <c r="J10" s="60"/>
    </row>
    <row r="11" spans="1:10" s="3" customFormat="1" ht="15.75" customHeight="1" hidden="1">
      <c r="A11" s="85"/>
      <c r="B11" s="48" t="s">
        <v>63</v>
      </c>
      <c r="C11" s="49">
        <v>5</v>
      </c>
      <c r="D11" s="50" t="s">
        <v>13</v>
      </c>
      <c r="E11" s="28" t="e">
        <f>ROUND(E$12*#REF!,2)</f>
        <v>#REF!</v>
      </c>
      <c r="F11" s="25" t="e">
        <f>ROUND(F$12*#REF!,2)</f>
        <v>#REF!</v>
      </c>
      <c r="G11" s="28" t="e">
        <f>ROUND(G$12*#REF!,2)</f>
        <v>#REF!</v>
      </c>
      <c r="H11" s="25"/>
      <c r="I11" s="25"/>
      <c r="J11" s="60"/>
    </row>
    <row r="12" spans="1:10" s="3" customFormat="1" ht="15.75" customHeight="1" hidden="1">
      <c r="A12" s="85"/>
      <c r="B12" s="51" t="s">
        <v>15</v>
      </c>
      <c r="C12" s="52"/>
      <c r="D12" s="53"/>
      <c r="E12" s="26">
        <f>'[1]свод год'!D25</f>
        <v>1918277.9258324</v>
      </c>
      <c r="F12" s="27">
        <f>'[1]свод год'!D26</f>
        <v>5.76</v>
      </c>
      <c r="G12" s="26">
        <f>'[1]свод месяц'!D25</f>
        <v>159856.48</v>
      </c>
      <c r="H12" s="27">
        <v>0</v>
      </c>
      <c r="I12" s="30">
        <v>0</v>
      </c>
      <c r="J12" s="60">
        <f>I12*I4</f>
        <v>0</v>
      </c>
    </row>
    <row r="13" spans="1:10" s="3" customFormat="1" ht="15.75" customHeight="1">
      <c r="A13" s="85" t="s">
        <v>16</v>
      </c>
      <c r="B13" s="48" t="s">
        <v>17</v>
      </c>
      <c r="C13" s="49">
        <v>5</v>
      </c>
      <c r="D13" s="50" t="s">
        <v>13</v>
      </c>
      <c r="E13" s="29" t="e">
        <f>E22-E14-E15-E16-E17-E18-E19-E20-E21</f>
        <v>#REF!</v>
      </c>
      <c r="F13" s="23" t="e">
        <f>F22-F14-F15-F16-F17-F18-F19-F20-F21</f>
        <v>#REF!</v>
      </c>
      <c r="G13" s="29" t="e">
        <f>G22-G14-G15-G16-G17-G18-G19-G20-G21</f>
        <v>#REF!</v>
      </c>
      <c r="H13" s="23"/>
      <c r="I13" s="23"/>
      <c r="J13" s="60"/>
    </row>
    <row r="14" spans="1:10" s="3" customFormat="1" ht="24" customHeight="1" hidden="1">
      <c r="A14" s="85" t="s">
        <v>16</v>
      </c>
      <c r="B14" s="48" t="s">
        <v>18</v>
      </c>
      <c r="C14" s="49">
        <v>5</v>
      </c>
      <c r="D14" s="50" t="s">
        <v>13</v>
      </c>
      <c r="E14" s="28" t="e">
        <f>ROUND(E$22*#REF!,2)</f>
        <v>#REF!</v>
      </c>
      <c r="F14" s="25" t="e">
        <f>ROUND(F$22*#REF!,2)</f>
        <v>#REF!</v>
      </c>
      <c r="G14" s="28" t="e">
        <f>ROUND(G$22*#REF!,2)</f>
        <v>#REF!</v>
      </c>
      <c r="H14" s="25"/>
      <c r="I14" s="25"/>
      <c r="J14" s="60"/>
    </row>
    <row r="15" spans="1:10" s="3" customFormat="1" ht="15.75" customHeight="1" hidden="1">
      <c r="A15" s="85" t="s">
        <v>16</v>
      </c>
      <c r="B15" s="48" t="s">
        <v>19</v>
      </c>
      <c r="C15" s="49"/>
      <c r="D15" s="50"/>
      <c r="E15" s="28" t="e">
        <f>ROUND(E$22*#REF!,2)</f>
        <v>#REF!</v>
      </c>
      <c r="F15" s="25" t="e">
        <f>ROUND(F$22*#REF!,2)</f>
        <v>#REF!</v>
      </c>
      <c r="G15" s="28" t="e">
        <f>ROUND(G$22*#REF!,2)</f>
        <v>#REF!</v>
      </c>
      <c r="H15" s="25"/>
      <c r="I15" s="25"/>
      <c r="J15" s="60"/>
    </row>
    <row r="16" spans="1:10" s="3" customFormat="1" ht="24" customHeight="1">
      <c r="A16" s="85" t="s">
        <v>16</v>
      </c>
      <c r="B16" s="48" t="s">
        <v>20</v>
      </c>
      <c r="C16" s="49">
        <v>2</v>
      </c>
      <c r="D16" s="50" t="s">
        <v>21</v>
      </c>
      <c r="E16" s="28" t="e">
        <f>ROUND(E$22*#REF!,2)</f>
        <v>#REF!</v>
      </c>
      <c r="F16" s="25" t="e">
        <f>ROUND(F$22*#REF!,2)</f>
        <v>#REF!</v>
      </c>
      <c r="G16" s="28" t="e">
        <f>ROUND(G$22*#REF!,2)</f>
        <v>#REF!</v>
      </c>
      <c r="H16" s="25"/>
      <c r="I16" s="25"/>
      <c r="J16" s="60"/>
    </row>
    <row r="17" spans="1:10" s="3" customFormat="1" ht="15.75" customHeight="1">
      <c r="A17" s="85"/>
      <c r="B17" s="48" t="s">
        <v>22</v>
      </c>
      <c r="C17" s="49"/>
      <c r="D17" s="50"/>
      <c r="E17" s="28" t="e">
        <f>ROUND(E$22*#REF!,2)</f>
        <v>#REF!</v>
      </c>
      <c r="F17" s="25" t="e">
        <f>ROUND(F$22*#REF!,2)</f>
        <v>#REF!</v>
      </c>
      <c r="G17" s="28" t="e">
        <f>ROUND(G$22*#REF!,2)</f>
        <v>#REF!</v>
      </c>
      <c r="H17" s="25"/>
      <c r="I17" s="25"/>
      <c r="J17" s="60"/>
    </row>
    <row r="18" spans="1:10" s="3" customFormat="1" ht="24" customHeight="1">
      <c r="A18" s="85" t="s">
        <v>16</v>
      </c>
      <c r="B18" s="48" t="s">
        <v>23</v>
      </c>
      <c r="C18" s="49">
        <v>1</v>
      </c>
      <c r="D18" s="50" t="s">
        <v>24</v>
      </c>
      <c r="E18" s="28" t="e">
        <f>ROUND(E$22*#REF!,2)</f>
        <v>#REF!</v>
      </c>
      <c r="F18" s="25" t="e">
        <f>ROUND(F$22*#REF!,2)</f>
        <v>#REF!</v>
      </c>
      <c r="G18" s="28" t="e">
        <f>ROUND(G$22*#REF!,2)</f>
        <v>#REF!</v>
      </c>
      <c r="H18" s="25"/>
      <c r="I18" s="25"/>
      <c r="J18" s="60"/>
    </row>
    <row r="19" spans="1:10" s="3" customFormat="1" ht="15.75" customHeight="1">
      <c r="A19" s="85" t="s">
        <v>16</v>
      </c>
      <c r="B19" s="48" t="s">
        <v>25</v>
      </c>
      <c r="C19" s="49"/>
      <c r="D19" s="50"/>
      <c r="E19" s="28" t="e">
        <f>ROUND(E$22*#REF!,2)</f>
        <v>#REF!</v>
      </c>
      <c r="F19" s="25" t="e">
        <f>ROUND(F$22*#REF!,2)</f>
        <v>#REF!</v>
      </c>
      <c r="G19" s="28" t="e">
        <f>ROUND(G$22*#REF!,2)</f>
        <v>#REF!</v>
      </c>
      <c r="H19" s="25"/>
      <c r="I19" s="25"/>
      <c r="J19" s="60"/>
    </row>
    <row r="20" spans="1:10" s="3" customFormat="1" ht="15.75" customHeight="1" hidden="1">
      <c r="A20" s="85" t="s">
        <v>16</v>
      </c>
      <c r="B20" s="48" t="s">
        <v>26</v>
      </c>
      <c r="C20" s="49"/>
      <c r="D20" s="50"/>
      <c r="E20" s="28" t="e">
        <f>ROUND(E$22*#REF!,2)</f>
        <v>#REF!</v>
      </c>
      <c r="F20" s="25" t="e">
        <f>ROUND(F$22*#REF!,2)</f>
        <v>#REF!</v>
      </c>
      <c r="G20" s="28" t="e">
        <f>ROUND(G$22*#REF!,2)</f>
        <v>#REF!</v>
      </c>
      <c r="H20" s="25"/>
      <c r="I20" s="25"/>
      <c r="J20" s="60"/>
    </row>
    <row r="21" spans="1:10" s="3" customFormat="1" ht="15.75" customHeight="1">
      <c r="A21" s="85" t="s">
        <v>16</v>
      </c>
      <c r="B21" s="48" t="s">
        <v>27</v>
      </c>
      <c r="C21" s="49">
        <v>2</v>
      </c>
      <c r="D21" s="50" t="s">
        <v>11</v>
      </c>
      <c r="E21" s="28" t="e">
        <f>ROUND(E$22*#REF!,2)</f>
        <v>#REF!</v>
      </c>
      <c r="F21" s="25" t="e">
        <f>ROUND(F$22*#REF!,2)</f>
        <v>#REF!</v>
      </c>
      <c r="G21" s="28" t="e">
        <f>ROUND(G$22*#REF!,2)</f>
        <v>#REF!</v>
      </c>
      <c r="H21" s="25"/>
      <c r="I21" s="25"/>
      <c r="J21" s="60"/>
    </row>
    <row r="22" spans="1:10" s="3" customFormat="1" ht="13.5" customHeight="1">
      <c r="A22" s="85" t="s">
        <v>16</v>
      </c>
      <c r="B22" s="51" t="s">
        <v>15</v>
      </c>
      <c r="C22" s="52"/>
      <c r="D22" s="50"/>
      <c r="E22" s="26">
        <f>'[1]свод год'!E25</f>
        <v>7742045.0685511995</v>
      </c>
      <c r="F22" s="27">
        <f>'[1]свод год'!E26</f>
        <v>23.25</v>
      </c>
      <c r="G22" s="26">
        <f>'[1]свод месяц'!E25</f>
        <v>645170.4400000001</v>
      </c>
      <c r="H22" s="27">
        <v>1.94</v>
      </c>
      <c r="I22" s="30">
        <v>1.15</v>
      </c>
      <c r="J22" s="60">
        <f>I4*I22</f>
        <v>6745.4285</v>
      </c>
    </row>
    <row r="23" spans="1:10" s="3" customFormat="1" ht="15.75" customHeight="1" hidden="1">
      <c r="A23" s="85" t="s">
        <v>28</v>
      </c>
      <c r="B23" s="54" t="s">
        <v>29</v>
      </c>
      <c r="C23" s="49">
        <v>1</v>
      </c>
      <c r="D23" s="50" t="s">
        <v>14</v>
      </c>
      <c r="E23" s="28" t="e">
        <f>ROUND(E$28*#REF!,2)</f>
        <v>#REF!</v>
      </c>
      <c r="F23" s="25" t="e">
        <f>ROUND(F$28*#REF!,2)</f>
        <v>#REF!</v>
      </c>
      <c r="G23" s="28" t="e">
        <f>ROUND(G$28*#REF!,2)</f>
        <v>#REF!</v>
      </c>
      <c r="H23" s="25">
        <v>0</v>
      </c>
      <c r="I23" s="25"/>
      <c r="J23" s="60"/>
    </row>
    <row r="24" spans="1:10" s="3" customFormat="1" ht="50.25" customHeight="1">
      <c r="A24" s="85"/>
      <c r="B24" s="54" t="s">
        <v>30</v>
      </c>
      <c r="C24" s="49">
        <v>1</v>
      </c>
      <c r="D24" s="50" t="s">
        <v>14</v>
      </c>
      <c r="E24" s="28" t="e">
        <f>ROUND(E$28*#REF!,2)</f>
        <v>#REF!</v>
      </c>
      <c r="F24" s="25" t="e">
        <f>ROUND(F$28*#REF!,2)</f>
        <v>#REF!</v>
      </c>
      <c r="G24" s="28" t="e">
        <f>ROUND(G$28*#REF!,2)</f>
        <v>#REF!</v>
      </c>
      <c r="H24" s="25"/>
      <c r="I24" s="25"/>
      <c r="J24" s="60"/>
    </row>
    <row r="25" spans="1:10" s="3" customFormat="1" ht="15.75" customHeight="1" hidden="1">
      <c r="A25" s="85"/>
      <c r="B25" s="54" t="s">
        <v>31</v>
      </c>
      <c r="C25" s="49">
        <v>1</v>
      </c>
      <c r="D25" s="50" t="s">
        <v>14</v>
      </c>
      <c r="E25" s="28" t="e">
        <f>ROUND(E$28*#REF!,2)</f>
        <v>#REF!</v>
      </c>
      <c r="F25" s="25" t="e">
        <f>ROUND(F$28*#REF!,2)</f>
        <v>#REF!</v>
      </c>
      <c r="G25" s="28" t="e">
        <f>ROUND(G$28*#REF!,2)</f>
        <v>#REF!</v>
      </c>
      <c r="H25" s="25"/>
      <c r="I25" s="25"/>
      <c r="J25" s="60"/>
    </row>
    <row r="26" spans="1:10" s="3" customFormat="1" ht="36" customHeight="1">
      <c r="A26" s="85"/>
      <c r="B26" s="54" t="s">
        <v>60</v>
      </c>
      <c r="C26" s="49">
        <v>1</v>
      </c>
      <c r="D26" s="50" t="s">
        <v>14</v>
      </c>
      <c r="E26" s="28" t="e">
        <f>ROUND(E$28*#REF!,2)</f>
        <v>#REF!</v>
      </c>
      <c r="F26" s="25" t="e">
        <f>ROUND(F$28*#REF!,2)</f>
        <v>#REF!</v>
      </c>
      <c r="G26" s="28" t="e">
        <f>ROUND(G$28*#REF!,2)</f>
        <v>#REF!</v>
      </c>
      <c r="H26" s="25"/>
      <c r="I26" s="25"/>
      <c r="J26" s="60"/>
    </row>
    <row r="27" spans="1:10" s="3" customFormat="1" ht="48.75" customHeight="1">
      <c r="A27" s="85"/>
      <c r="B27" s="54" t="s">
        <v>32</v>
      </c>
      <c r="C27" s="49">
        <v>1</v>
      </c>
      <c r="D27" s="50" t="s">
        <v>14</v>
      </c>
      <c r="E27" s="29" t="e">
        <f>E28-E23-E24-E25-E26</f>
        <v>#REF!</v>
      </c>
      <c r="F27" s="23" t="e">
        <f>F28-F23-F24-F25-F26</f>
        <v>#REF!</v>
      </c>
      <c r="G27" s="29" t="e">
        <f>G28-G23-G24-G25-G26</f>
        <v>#REF!</v>
      </c>
      <c r="H27" s="23"/>
      <c r="I27" s="23"/>
      <c r="J27" s="60"/>
    </row>
    <row r="28" spans="1:10" s="3" customFormat="1" ht="15.75" customHeight="1">
      <c r="A28" s="85"/>
      <c r="B28" s="51" t="s">
        <v>15</v>
      </c>
      <c r="C28" s="52"/>
      <c r="D28" s="53"/>
      <c r="E28" s="26">
        <f>'[1]свод год'!F25</f>
        <v>5053511.579209413</v>
      </c>
      <c r="F28" s="27">
        <f>'[1]свод год'!F26</f>
        <v>15.18</v>
      </c>
      <c r="G28" s="26">
        <f>'[1]свод месяц'!F25</f>
        <v>421125.94999999995</v>
      </c>
      <c r="H28" s="27">
        <v>1.26</v>
      </c>
      <c r="I28" s="30">
        <v>0.65</v>
      </c>
      <c r="J28" s="60">
        <f>I4*I28</f>
        <v>3812.6335000000004</v>
      </c>
    </row>
    <row r="29" spans="1:10" s="3" customFormat="1" ht="30.75" customHeight="1">
      <c r="A29" s="85" t="s">
        <v>33</v>
      </c>
      <c r="B29" s="54" t="s">
        <v>34</v>
      </c>
      <c r="C29" s="49">
        <v>1</v>
      </c>
      <c r="D29" s="50" t="s">
        <v>14</v>
      </c>
      <c r="E29" s="29" t="e">
        <f>E32-E31-E30</f>
        <v>#REF!</v>
      </c>
      <c r="F29" s="23" t="e">
        <f>F32-F31-F30</f>
        <v>#REF!</v>
      </c>
      <c r="G29" s="29" t="e">
        <f>G32-G31-G30</f>
        <v>#REF!</v>
      </c>
      <c r="H29" s="23"/>
      <c r="I29" s="23"/>
      <c r="J29" s="60"/>
    </row>
    <row r="30" spans="1:10" s="3" customFormat="1" ht="15.75" customHeight="1">
      <c r="A30" s="85" t="s">
        <v>33</v>
      </c>
      <c r="B30" s="54" t="s">
        <v>35</v>
      </c>
      <c r="C30" s="49">
        <v>1</v>
      </c>
      <c r="D30" s="50" t="s">
        <v>14</v>
      </c>
      <c r="E30" s="28" t="e">
        <f>ROUND(E$32*#REF!,2)</f>
        <v>#REF!</v>
      </c>
      <c r="F30" s="25" t="e">
        <f>ROUND(F$32*#REF!,2)</f>
        <v>#REF!</v>
      </c>
      <c r="G30" s="28" t="e">
        <f>ROUND(G$32*#REF!,2)</f>
        <v>#REF!</v>
      </c>
      <c r="H30" s="25"/>
      <c r="I30" s="25"/>
      <c r="J30" s="60"/>
    </row>
    <row r="31" spans="1:10" s="3" customFormat="1" ht="44.25" customHeight="1">
      <c r="A31" s="85" t="s">
        <v>33</v>
      </c>
      <c r="B31" s="54" t="s">
        <v>36</v>
      </c>
      <c r="C31" s="49">
        <v>2</v>
      </c>
      <c r="D31" s="50" t="s">
        <v>37</v>
      </c>
      <c r="E31" s="28" t="e">
        <f>ROUND(E$32*#REF!,2)</f>
        <v>#REF!</v>
      </c>
      <c r="F31" s="25" t="e">
        <f>ROUND(F$32*#REF!,2)</f>
        <v>#REF!</v>
      </c>
      <c r="G31" s="28" t="e">
        <f>ROUND(G$32*#REF!,2)</f>
        <v>#REF!</v>
      </c>
      <c r="H31" s="25"/>
      <c r="I31" s="25"/>
      <c r="J31" s="60"/>
    </row>
    <row r="32" spans="1:10" s="3" customFormat="1" ht="15.75" customHeight="1">
      <c r="A32" s="85" t="s">
        <v>33</v>
      </c>
      <c r="B32" s="51" t="s">
        <v>15</v>
      </c>
      <c r="C32" s="49"/>
      <c r="D32" s="50"/>
      <c r="E32" s="26">
        <f>'[1]свод год'!G25</f>
        <v>2778104.2134515997</v>
      </c>
      <c r="F32" s="27">
        <f>'[1]свод год'!G26</f>
        <v>8.34</v>
      </c>
      <c r="G32" s="26">
        <f>'[1]свод месяц'!G25</f>
        <v>231508.67000000004</v>
      </c>
      <c r="H32" s="27">
        <v>0.7</v>
      </c>
      <c r="I32" s="30">
        <v>0.9</v>
      </c>
      <c r="J32" s="60">
        <f>I32*I4</f>
        <v>5279.031</v>
      </c>
    </row>
    <row r="33" spans="1:10" s="3" customFormat="1" ht="15.75" customHeight="1">
      <c r="A33" s="85" t="s">
        <v>38</v>
      </c>
      <c r="B33" s="48" t="s">
        <v>39</v>
      </c>
      <c r="C33" s="86" t="s">
        <v>40</v>
      </c>
      <c r="D33" s="86"/>
      <c r="E33" s="29" t="e">
        <f>E37-E34-E35-E36</f>
        <v>#REF!</v>
      </c>
      <c r="F33" s="23" t="e">
        <f>F37-F34-F35-F36</f>
        <v>#REF!</v>
      </c>
      <c r="G33" s="29" t="e">
        <f>G37-G34-G35-G36</f>
        <v>#REF!</v>
      </c>
      <c r="H33" s="23"/>
      <c r="I33" s="23"/>
      <c r="J33" s="60"/>
    </row>
    <row r="34" spans="1:10" s="3" customFormat="1" ht="15.75" customHeight="1">
      <c r="A34" s="85" t="s">
        <v>38</v>
      </c>
      <c r="B34" s="48" t="s">
        <v>41</v>
      </c>
      <c r="C34" s="86" t="s">
        <v>40</v>
      </c>
      <c r="D34" s="86"/>
      <c r="E34" s="28" t="e">
        <f>ROUND(E$37*#REF!,2)</f>
        <v>#REF!</v>
      </c>
      <c r="F34" s="25" t="e">
        <f>ROUND(F$37*#REF!,2)</f>
        <v>#REF!</v>
      </c>
      <c r="G34" s="28" t="e">
        <f>ROUND(G$37*#REF!,2)</f>
        <v>#REF!</v>
      </c>
      <c r="H34" s="25"/>
      <c r="I34" s="25"/>
      <c r="J34" s="60"/>
    </row>
    <row r="35" spans="1:10" s="3" customFormat="1" ht="15.75" customHeight="1">
      <c r="A35" s="85" t="s">
        <v>38</v>
      </c>
      <c r="B35" s="48" t="s">
        <v>42</v>
      </c>
      <c r="C35" s="86" t="s">
        <v>40</v>
      </c>
      <c r="D35" s="86"/>
      <c r="E35" s="28" t="e">
        <f>ROUND(E$37*#REF!,2)</f>
        <v>#REF!</v>
      </c>
      <c r="F35" s="25" t="e">
        <f>ROUND(F$37*#REF!,2)</f>
        <v>#REF!</v>
      </c>
      <c r="G35" s="28" t="e">
        <f>ROUND(G$37*#REF!,2)</f>
        <v>#REF!</v>
      </c>
      <c r="H35" s="25"/>
      <c r="I35" s="25"/>
      <c r="J35" s="60"/>
    </row>
    <row r="36" spans="1:10" s="3" customFormat="1" ht="15.75" customHeight="1">
      <c r="A36" s="85" t="s">
        <v>38</v>
      </c>
      <c r="B36" s="48" t="s">
        <v>43</v>
      </c>
      <c r="C36" s="86" t="s">
        <v>40</v>
      </c>
      <c r="D36" s="86"/>
      <c r="E36" s="28" t="e">
        <f>ROUND(E$37*#REF!,2)</f>
        <v>#REF!</v>
      </c>
      <c r="F36" s="25" t="e">
        <f>ROUND(F$37*#REF!,2)</f>
        <v>#REF!</v>
      </c>
      <c r="G36" s="28" t="e">
        <f>ROUND(G$37*#REF!,2)</f>
        <v>#REF!</v>
      </c>
      <c r="H36" s="25"/>
      <c r="I36" s="25"/>
      <c r="J36" s="60"/>
    </row>
    <row r="37" spans="1:10" s="3" customFormat="1" ht="15.75" customHeight="1">
      <c r="A37" s="85" t="s">
        <v>38</v>
      </c>
      <c r="B37" s="51" t="s">
        <v>15</v>
      </c>
      <c r="C37" s="83"/>
      <c r="D37" s="84"/>
      <c r="E37" s="26">
        <f>'[1]свод год'!H25</f>
        <v>4542539.244267199</v>
      </c>
      <c r="F37" s="27">
        <f>'[1]свод год'!H26</f>
        <v>13.64</v>
      </c>
      <c r="G37" s="26">
        <f>'[1]свод месяц'!H25</f>
        <v>378544.97000000003</v>
      </c>
      <c r="H37" s="30">
        <v>1.14</v>
      </c>
      <c r="I37" s="30">
        <v>0.51</v>
      </c>
      <c r="J37" s="60">
        <f>I37*I4</f>
        <v>2991.4509000000003</v>
      </c>
    </row>
    <row r="38" spans="1:10" ht="15" customHeight="1">
      <c r="A38" s="85" t="s">
        <v>44</v>
      </c>
      <c r="B38" s="48" t="s">
        <v>45</v>
      </c>
      <c r="C38" s="86" t="s">
        <v>40</v>
      </c>
      <c r="D38" s="86"/>
      <c r="E38" s="31">
        <f>'[1]свод год'!J25</f>
        <v>3295785.3533</v>
      </c>
      <c r="F38" s="32">
        <f>'[1]свод год'!J26</f>
        <v>9.9</v>
      </c>
      <c r="G38" s="31">
        <f>'[1]свод месяц'!J25</f>
        <v>274648.784</v>
      </c>
      <c r="H38" s="32">
        <v>1.35</v>
      </c>
      <c r="I38" s="32">
        <v>0.72</v>
      </c>
      <c r="J38" s="61">
        <f>$I$4*I38</f>
        <v>4223.2248</v>
      </c>
    </row>
    <row r="39" spans="1:10" ht="15" customHeight="1" hidden="1">
      <c r="A39" s="85"/>
      <c r="B39" s="48" t="s">
        <v>46</v>
      </c>
      <c r="C39" s="86" t="s">
        <v>40</v>
      </c>
      <c r="D39" s="86"/>
      <c r="E39" s="31">
        <f>'[1]свод год'!K25</f>
        <v>9822402.3168</v>
      </c>
      <c r="F39" s="32">
        <f>'[1]свод год'!K26</f>
        <v>29.5</v>
      </c>
      <c r="G39" s="31">
        <f>'[1]свод месяц'!K25</f>
        <v>818533.53</v>
      </c>
      <c r="H39" s="32">
        <v>1.85</v>
      </c>
      <c r="I39" s="32">
        <v>0</v>
      </c>
      <c r="J39" s="61">
        <f>$I$4*I39</f>
        <v>0</v>
      </c>
    </row>
    <row r="40" spans="1:10" ht="15" customHeight="1">
      <c r="A40" s="85"/>
      <c r="B40" s="48" t="s">
        <v>47</v>
      </c>
      <c r="C40" s="86" t="s">
        <v>48</v>
      </c>
      <c r="D40" s="86"/>
      <c r="E40" s="31">
        <f>'[1]свод год'!L25</f>
        <v>2318680.45094</v>
      </c>
      <c r="F40" s="32">
        <f>'[1]свод год'!L26</f>
        <v>6.96</v>
      </c>
      <c r="G40" s="31">
        <f>'[1]свод месяц'!L25</f>
        <v>193223.37</v>
      </c>
      <c r="H40" s="32">
        <v>0.3</v>
      </c>
      <c r="I40" s="32">
        <v>0.1</v>
      </c>
      <c r="J40" s="61">
        <f>$I$4*I40</f>
        <v>586.5590000000001</v>
      </c>
    </row>
    <row r="41" spans="1:10" ht="15" customHeight="1">
      <c r="A41" s="85"/>
      <c r="B41" s="54" t="s">
        <v>58</v>
      </c>
      <c r="C41" s="86" t="s">
        <v>40</v>
      </c>
      <c r="D41" s="86"/>
      <c r="E41" s="31">
        <f>'[1]свод год'!M25</f>
        <v>2048091.5676000002</v>
      </c>
      <c r="F41" s="32">
        <f>'[1]свод год'!M26</f>
        <v>6.15</v>
      </c>
      <c r="G41" s="31">
        <f>'[1]свод месяц'!M25</f>
        <v>170674.31</v>
      </c>
      <c r="H41" s="32">
        <v>1.2</v>
      </c>
      <c r="I41" s="32">
        <v>0.6</v>
      </c>
      <c r="J41" s="61">
        <f>$I$4*I41</f>
        <v>3519.354</v>
      </c>
    </row>
    <row r="42" spans="1:10" ht="15" customHeight="1">
      <c r="A42" s="85"/>
      <c r="B42" s="78" t="s">
        <v>56</v>
      </c>
      <c r="C42" s="86" t="s">
        <v>40</v>
      </c>
      <c r="D42" s="86"/>
      <c r="E42" s="31">
        <f>'[1]свод год'!N25</f>
        <v>974995.709</v>
      </c>
      <c r="F42" s="32">
        <f>'[1]свод год'!N26</f>
        <v>2.93</v>
      </c>
      <c r="G42" s="31">
        <f>'[1]свод месяц'!N25</f>
        <v>81249.65000000001</v>
      </c>
      <c r="H42" s="32">
        <v>0.3</v>
      </c>
      <c r="I42" s="32">
        <v>0.18</v>
      </c>
      <c r="J42" s="61">
        <f>$I$4*I42</f>
        <v>1055.8062</v>
      </c>
    </row>
    <row r="43" spans="1:10" ht="15" customHeight="1">
      <c r="A43" s="85"/>
      <c r="B43" s="78"/>
      <c r="C43" s="87"/>
      <c r="D43" s="87"/>
      <c r="E43" s="34"/>
      <c r="F43" s="25"/>
      <c r="G43" s="34"/>
      <c r="H43" s="35"/>
      <c r="I43" s="35"/>
      <c r="J43" s="61"/>
    </row>
    <row r="44" spans="1:12" ht="24.75" customHeight="1">
      <c r="A44" s="36" t="s">
        <v>49</v>
      </c>
      <c r="B44" s="37"/>
      <c r="C44" s="37"/>
      <c r="D44" s="38"/>
      <c r="E44" s="39" t="e">
        <f>E12+E22+E28+E32+E37+#REF!+E38+E39+E40+E41+E42</f>
        <v>#REF!</v>
      </c>
      <c r="F44" s="40" t="e">
        <f>F12+F22+F28+F32+F37+#REF!+F38+F39+F40+F41+F42</f>
        <v>#REF!</v>
      </c>
      <c r="G44" s="39" t="e">
        <f>G12+G22+G28+G32+G37+#REF!+G38+G39+G40+G41+G42</f>
        <v>#REF!</v>
      </c>
      <c r="H44" s="40">
        <f>H22+H28+H32+H37+H38+H39+H40+H41+H42</f>
        <v>10.040000000000001</v>
      </c>
      <c r="I44" s="40">
        <f>I22+I28+I32+I37+I38+I39+I40+I41+I42+I12</f>
        <v>4.809999999999999</v>
      </c>
      <c r="J44" s="62">
        <f>J22+J28+J32+J37+J38+J39+J40+J41+J42+J12</f>
        <v>28213.4879</v>
      </c>
      <c r="K44" s="1">
        <f>4.81*I4</f>
        <v>28213.4879</v>
      </c>
      <c r="L44" s="14">
        <f>K44-J44</f>
        <v>0</v>
      </c>
    </row>
    <row r="45" spans="1:10" ht="25.5" customHeight="1">
      <c r="A45" s="78" t="s">
        <v>51</v>
      </c>
      <c r="B45" s="78" t="s">
        <v>52</v>
      </c>
      <c r="C45" s="78" t="s">
        <v>52</v>
      </c>
      <c r="D45" s="78" t="s">
        <v>52</v>
      </c>
      <c r="E45" s="55"/>
      <c r="F45" s="55"/>
      <c r="G45" s="55"/>
      <c r="H45" s="30" t="s">
        <v>55</v>
      </c>
      <c r="I45" s="30" t="s">
        <v>55</v>
      </c>
      <c r="J45" s="61"/>
    </row>
    <row r="46" spans="1:10" ht="25.5" customHeight="1">
      <c r="A46" s="78" t="s">
        <v>53</v>
      </c>
      <c r="B46" s="78" t="s">
        <v>50</v>
      </c>
      <c r="C46" s="78" t="s">
        <v>50</v>
      </c>
      <c r="D46" s="78" t="s">
        <v>50</v>
      </c>
      <c r="E46" s="55"/>
      <c r="F46" s="55"/>
      <c r="G46" s="55"/>
      <c r="H46" s="30">
        <v>3.68</v>
      </c>
      <c r="I46" s="30">
        <v>1.57</v>
      </c>
      <c r="J46" s="61">
        <f>I4*I46</f>
        <v>9208.9763</v>
      </c>
    </row>
    <row r="47" spans="1:10" s="4" customFormat="1" ht="23.25" customHeight="1">
      <c r="A47" s="79"/>
      <c r="B47" s="79"/>
      <c r="C47" s="79"/>
      <c r="D47" s="79"/>
      <c r="E47" s="79"/>
      <c r="F47" s="79"/>
      <c r="G47" s="79"/>
      <c r="H47" s="79"/>
      <c r="I47" s="74"/>
      <c r="J47" s="63"/>
    </row>
    <row r="48" spans="1:10" s="4" customFormat="1" ht="23.25" customHeight="1">
      <c r="A48" s="12"/>
      <c r="B48" s="12"/>
      <c r="C48" s="12"/>
      <c r="D48" s="12"/>
      <c r="E48" s="12"/>
      <c r="F48" s="12"/>
      <c r="G48" s="12"/>
      <c r="H48" s="13"/>
      <c r="I48" s="75"/>
      <c r="J48" s="64"/>
    </row>
    <row r="49" spans="1:10" s="4" customFormat="1" ht="23.25" customHeight="1">
      <c r="A49" s="12"/>
      <c r="B49" s="12"/>
      <c r="C49" s="12"/>
      <c r="D49" s="12"/>
      <c r="E49" s="12"/>
      <c r="F49" s="12"/>
      <c r="G49" s="12"/>
      <c r="H49" s="12"/>
      <c r="I49" s="76"/>
      <c r="J49" s="64"/>
    </row>
    <row r="50" spans="4:10" s="4" customFormat="1" ht="23.25" customHeight="1">
      <c r="D50" s="5"/>
      <c r="E50" s="5"/>
      <c r="F50" s="6" t="s">
        <v>54</v>
      </c>
      <c r="G50" s="7">
        <f>'[1]эл'!C50</f>
        <v>376356.12</v>
      </c>
      <c r="H50" s="7"/>
      <c r="I50" s="7"/>
      <c r="J50" s="64"/>
    </row>
    <row r="51" spans="4:10" s="4" customFormat="1" ht="23.25" customHeight="1">
      <c r="D51" s="5"/>
      <c r="E51" s="5"/>
      <c r="F51" s="5"/>
      <c r="G51" s="8"/>
      <c r="H51" s="8"/>
      <c r="I51" s="8"/>
      <c r="J51" s="64"/>
    </row>
    <row r="52" spans="1:9" ht="23.25" customHeight="1">
      <c r="A52" s="4"/>
      <c r="B52" s="4"/>
      <c r="C52" s="4"/>
      <c r="D52" s="5"/>
      <c r="E52" s="5"/>
      <c r="F52" s="5"/>
      <c r="G52" s="8"/>
      <c r="H52" s="8"/>
      <c r="I52" s="8"/>
    </row>
    <row r="53" spans="1:9" ht="23.25" customHeight="1">
      <c r="A53" s="4"/>
      <c r="B53" s="4"/>
      <c r="C53" s="4"/>
      <c r="D53" s="5"/>
      <c r="E53" s="5"/>
      <c r="F53" s="5"/>
      <c r="G53" s="8"/>
      <c r="H53" s="8"/>
      <c r="I53" s="8"/>
    </row>
    <row r="54" spans="1:9" ht="23.25" customHeight="1">
      <c r="A54" s="4"/>
      <c r="B54" s="4"/>
      <c r="C54" s="4"/>
      <c r="D54" s="5"/>
      <c r="E54" s="5"/>
      <c r="F54" s="5"/>
      <c r="G54" s="8"/>
      <c r="H54" s="8"/>
      <c r="I54" s="8"/>
    </row>
    <row r="55" spans="1:9" ht="23.25" customHeight="1">
      <c r="A55" s="4"/>
      <c r="B55" s="4"/>
      <c r="C55" s="4"/>
      <c r="D55" s="5"/>
      <c r="E55" s="5"/>
      <c r="F55" s="5"/>
      <c r="G55" s="8"/>
      <c r="H55" s="8"/>
      <c r="I55" s="8"/>
    </row>
    <row r="56" spans="1:9" ht="23.25" customHeight="1">
      <c r="A56" s="4"/>
      <c r="B56" s="4"/>
      <c r="C56" s="4"/>
      <c r="D56" s="5"/>
      <c r="E56" s="5"/>
      <c r="F56" s="5"/>
      <c r="G56" s="8"/>
      <c r="H56" s="8"/>
      <c r="I56" s="8"/>
    </row>
    <row r="57" spans="1:9" ht="23.25" customHeight="1">
      <c r="A57" s="4"/>
      <c r="B57" s="4"/>
      <c r="C57" s="4"/>
      <c r="D57" s="5"/>
      <c r="E57" s="5"/>
      <c r="F57" s="5"/>
      <c r="G57" s="8"/>
      <c r="H57" s="8"/>
      <c r="I57" s="8"/>
    </row>
    <row r="58" spans="1:9" ht="23.25" customHeight="1">
      <c r="A58" s="4"/>
      <c r="B58" s="4"/>
      <c r="C58" s="4"/>
      <c r="D58" s="5"/>
      <c r="E58" s="5"/>
      <c r="F58" s="5"/>
      <c r="G58" s="8"/>
      <c r="H58" s="8"/>
      <c r="I58" s="8"/>
    </row>
    <row r="59" spans="1:9" ht="23.25" customHeight="1">
      <c r="A59" s="4"/>
      <c r="B59" s="4"/>
      <c r="C59" s="4"/>
      <c r="D59" s="5"/>
      <c r="E59" s="5"/>
      <c r="F59" s="5"/>
      <c r="G59" s="8"/>
      <c r="H59" s="8"/>
      <c r="I59" s="8"/>
    </row>
    <row r="60" spans="1:9" ht="23.25" customHeight="1">
      <c r="A60" s="4"/>
      <c r="B60" s="4"/>
      <c r="C60" s="4"/>
      <c r="D60" s="5"/>
      <c r="E60" s="5"/>
      <c r="F60" s="5"/>
      <c r="G60" s="8"/>
      <c r="H60" s="8"/>
      <c r="I60" s="8"/>
    </row>
    <row r="61" spans="1:9" ht="23.25" customHeight="1">
      <c r="A61" s="4"/>
      <c r="B61" s="4"/>
      <c r="C61" s="4"/>
      <c r="D61" s="5"/>
      <c r="E61" s="5"/>
      <c r="F61" s="5"/>
      <c r="G61" s="8"/>
      <c r="H61" s="8"/>
      <c r="I61" s="8"/>
    </row>
    <row r="62" spans="1:9" ht="23.25" customHeight="1">
      <c r="A62" s="4"/>
      <c r="B62" s="4"/>
      <c r="C62" s="4"/>
      <c r="D62" s="5"/>
      <c r="E62" s="5"/>
      <c r="F62" s="5"/>
      <c r="G62" s="8"/>
      <c r="H62" s="8"/>
      <c r="I62" s="8"/>
    </row>
    <row r="63" spans="1:9" ht="23.25" customHeight="1">
      <c r="A63" s="4"/>
      <c r="B63" s="4"/>
      <c r="C63" s="4"/>
      <c r="D63" s="5"/>
      <c r="E63" s="5"/>
      <c r="F63" s="5"/>
      <c r="G63" s="4"/>
      <c r="H63" s="9"/>
      <c r="I63" s="77"/>
    </row>
    <row r="64" spans="1:9" ht="23.25" customHeight="1">
      <c r="A64" s="4"/>
      <c r="B64" s="4"/>
      <c r="C64" s="4"/>
      <c r="D64" s="5"/>
      <c r="E64" s="5"/>
      <c r="F64" s="5"/>
      <c r="G64" s="4"/>
      <c r="H64" s="9"/>
      <c r="I64" s="77"/>
    </row>
    <row r="65" spans="1:9" ht="23.25" customHeight="1">
      <c r="A65" s="4"/>
      <c r="B65" s="4"/>
      <c r="C65" s="4"/>
      <c r="D65" s="5"/>
      <c r="E65" s="5"/>
      <c r="F65" s="5"/>
      <c r="G65" s="4"/>
      <c r="H65" s="9"/>
      <c r="I65" s="77"/>
    </row>
    <row r="66" spans="1:9" ht="23.25" customHeight="1">
      <c r="A66" s="4"/>
      <c r="B66" s="4"/>
      <c r="C66" s="4"/>
      <c r="D66" s="5"/>
      <c r="E66" s="5"/>
      <c r="F66" s="5"/>
      <c r="G66" s="4"/>
      <c r="H66" s="9"/>
      <c r="I66" s="77"/>
    </row>
    <row r="67" spans="1:9" ht="23.25" customHeight="1">
      <c r="A67" s="4"/>
      <c r="B67" s="4"/>
      <c r="C67" s="4"/>
      <c r="D67" s="5"/>
      <c r="E67" s="5"/>
      <c r="F67" s="5"/>
      <c r="G67" s="4"/>
      <c r="H67" s="9"/>
      <c r="I67" s="77"/>
    </row>
    <row r="68" spans="1:9" ht="23.25" customHeight="1">
      <c r="A68" s="4"/>
      <c r="B68" s="4"/>
      <c r="C68" s="4"/>
      <c r="D68" s="5"/>
      <c r="E68" s="5"/>
      <c r="F68" s="5"/>
      <c r="G68" s="4"/>
      <c r="H68" s="9"/>
      <c r="I68" s="77"/>
    </row>
    <row r="69" spans="1:9" ht="23.25" customHeight="1">
      <c r="A69" s="4"/>
      <c r="B69" s="4"/>
      <c r="C69" s="4"/>
      <c r="D69" s="5"/>
      <c r="E69" s="5"/>
      <c r="F69" s="5"/>
      <c r="G69" s="4"/>
      <c r="H69" s="9"/>
      <c r="I69" s="77"/>
    </row>
  </sheetData>
  <sheetProtection/>
  <mergeCells count="30">
    <mergeCell ref="C1:J1"/>
    <mergeCell ref="C37:D37"/>
    <mergeCell ref="A2:H2"/>
    <mergeCell ref="A3:H3"/>
    <mergeCell ref="A6:A8"/>
    <mergeCell ref="B6:B8"/>
    <mergeCell ref="C6:D8"/>
    <mergeCell ref="H6:J6"/>
    <mergeCell ref="I7:I8"/>
    <mergeCell ref="J7:J8"/>
    <mergeCell ref="C43:D43"/>
    <mergeCell ref="A9:A12"/>
    <mergeCell ref="A13:A22"/>
    <mergeCell ref="A23:A28"/>
    <mergeCell ref="A29:A32"/>
    <mergeCell ref="A33:A37"/>
    <mergeCell ref="C33:D33"/>
    <mergeCell ref="C34:D34"/>
    <mergeCell ref="C35:D35"/>
    <mergeCell ref="C36:D36"/>
    <mergeCell ref="A45:D45"/>
    <mergeCell ref="A46:D46"/>
    <mergeCell ref="A47:H47"/>
    <mergeCell ref="A38:A43"/>
    <mergeCell ref="C38:D38"/>
    <mergeCell ref="C39:D39"/>
    <mergeCell ref="C40:D40"/>
    <mergeCell ref="C41:D41"/>
    <mergeCell ref="B42:B43"/>
    <mergeCell ref="C42:D4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2011-02-28T06:28:29Z</cp:lastPrinted>
  <dcterms:created xsi:type="dcterms:W3CDTF">2009-03-20T08:17:11Z</dcterms:created>
  <dcterms:modified xsi:type="dcterms:W3CDTF">2011-03-05T08:48:20Z</dcterms:modified>
  <cp:category/>
  <cp:version/>
  <cp:contentType/>
  <cp:contentStatus/>
</cp:coreProperties>
</file>